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leabackup\Dibyendu\Code\"/>
    </mc:Choice>
  </mc:AlternateContent>
  <xr:revisionPtr revIDLastSave="0" documentId="13_ncr:1_{C3A1F242-26A8-468A-98E6-CC54E88913BE}" xr6:coauthVersionLast="47" xr6:coauthVersionMax="47" xr10:uidLastSave="{00000000-0000-0000-0000-000000000000}"/>
  <bookViews>
    <workbookView xWindow="-108" yWindow="-108" windowWidth="23256" windowHeight="12456" tabRatio="714" activeTab="5" xr2:uid="{00000000-000D-0000-FFFF-FFFF00000000}"/>
  </bookViews>
  <sheets>
    <sheet name="Data" sheetId="1" r:id="rId1"/>
    <sheet name="Loads" sheetId="2" r:id="rId2"/>
    <sheet name="Mx Heel" sheetId="3" r:id="rId3"/>
    <sheet name="My Heel" sheetId="4" r:id="rId4"/>
    <sheet name="Mx Wall" sheetId="5" r:id="rId5"/>
    <sheet name="My Wall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6" l="1"/>
  <c r="G16" i="6"/>
  <c r="J15" i="6"/>
  <c r="J14" i="6"/>
  <c r="J12" i="6"/>
  <c r="H12" i="6"/>
  <c r="J10" i="6"/>
  <c r="J9" i="6"/>
  <c r="H9" i="6"/>
  <c r="G9" i="6"/>
  <c r="J7" i="6"/>
  <c r="F4" i="6"/>
  <c r="J13" i="6" s="1"/>
  <c r="D4" i="6"/>
  <c r="C4" i="6"/>
  <c r="H16" i="5"/>
  <c r="G15" i="5"/>
  <c r="J14" i="5"/>
  <c r="G13" i="5"/>
  <c r="J11" i="5"/>
  <c r="J8" i="5"/>
  <c r="H8" i="5"/>
  <c r="F4" i="5"/>
  <c r="J9" i="5" s="1"/>
  <c r="D4" i="5"/>
  <c r="F16" i="4"/>
  <c r="E16" i="4"/>
  <c r="G16" i="4" s="1"/>
  <c r="F14" i="4"/>
  <c r="E14" i="4"/>
  <c r="G14" i="4" s="1"/>
  <c r="F13" i="4"/>
  <c r="E13" i="4"/>
  <c r="G13" i="4" s="1"/>
  <c r="F11" i="4"/>
  <c r="E11" i="4"/>
  <c r="G11" i="4" s="1"/>
  <c r="F10" i="4"/>
  <c r="F8" i="4"/>
  <c r="E8" i="4"/>
  <c r="G8" i="4" s="1"/>
  <c r="D4" i="4"/>
  <c r="F15" i="4" s="1"/>
  <c r="C4" i="4"/>
  <c r="E10" i="4" s="1"/>
  <c r="G10" i="4" s="1"/>
  <c r="F14" i="3"/>
  <c r="E14" i="3"/>
  <c r="G14" i="3" s="1"/>
  <c r="F9" i="3"/>
  <c r="D4" i="3"/>
  <c r="C4" i="3"/>
  <c r="E17" i="3" s="1"/>
  <c r="C6" i="2"/>
  <c r="E4" i="6" s="1"/>
  <c r="I15" i="6" s="1"/>
  <c r="C5" i="2"/>
  <c r="C4" i="2"/>
  <c r="C4" i="5" s="1"/>
  <c r="G7" i="5" s="1"/>
  <c r="B27" i="1"/>
  <c r="B21" i="1"/>
  <c r="I12" i="6" l="1"/>
  <c r="E10" i="3"/>
  <c r="H15" i="6"/>
  <c r="H7" i="6"/>
  <c r="H10" i="6"/>
  <c r="H13" i="6"/>
  <c r="H16" i="6"/>
  <c r="H8" i="6"/>
  <c r="F16" i="3"/>
  <c r="F8" i="3"/>
  <c r="F13" i="3"/>
  <c r="F10" i="3"/>
  <c r="F15" i="3"/>
  <c r="F11" i="3"/>
  <c r="E15" i="3"/>
  <c r="H14" i="5"/>
  <c r="H17" i="5"/>
  <c r="H9" i="5"/>
  <c r="H12" i="5"/>
  <c r="H15" i="5"/>
  <c r="H7" i="5"/>
  <c r="G16" i="5"/>
  <c r="G17" i="6"/>
  <c r="G12" i="6"/>
  <c r="K12" i="6" s="1"/>
  <c r="G15" i="6"/>
  <c r="G7" i="6"/>
  <c r="G10" i="6"/>
  <c r="G13" i="6"/>
  <c r="K13" i="6" s="1"/>
  <c r="E4" i="5"/>
  <c r="H13" i="5"/>
  <c r="G14" i="6"/>
  <c r="H17" i="6"/>
  <c r="I10" i="6"/>
  <c r="I13" i="6"/>
  <c r="I16" i="6"/>
  <c r="K16" i="6" s="1"/>
  <c r="I8" i="6"/>
  <c r="I11" i="6"/>
  <c r="E11" i="3"/>
  <c r="G11" i="3" s="1"/>
  <c r="E16" i="3"/>
  <c r="E8" i="3"/>
  <c r="E13" i="3"/>
  <c r="I9" i="6"/>
  <c r="K9" i="6" s="1"/>
  <c r="E7" i="3"/>
  <c r="G7" i="3" s="1"/>
  <c r="I7" i="6"/>
  <c r="F7" i="3"/>
  <c r="J12" i="5"/>
  <c r="J15" i="5"/>
  <c r="J7" i="5"/>
  <c r="J10" i="5"/>
  <c r="J13" i="5"/>
  <c r="G10" i="5"/>
  <c r="F12" i="3"/>
  <c r="F17" i="3"/>
  <c r="G17" i="3" s="1"/>
  <c r="H10" i="5"/>
  <c r="J16" i="5"/>
  <c r="G11" i="6"/>
  <c r="H14" i="6"/>
  <c r="I17" i="6"/>
  <c r="E12" i="3"/>
  <c r="G11" i="5"/>
  <c r="G14" i="5"/>
  <c r="G17" i="5"/>
  <c r="G9" i="5"/>
  <c r="G12" i="5"/>
  <c r="E9" i="3"/>
  <c r="G9" i="3" s="1"/>
  <c r="G8" i="5"/>
  <c r="H11" i="5"/>
  <c r="J17" i="5"/>
  <c r="G8" i="6"/>
  <c r="H11" i="6"/>
  <c r="I14" i="6"/>
  <c r="E9" i="4"/>
  <c r="E17" i="4"/>
  <c r="G17" i="4" s="1"/>
  <c r="F9" i="4"/>
  <c r="E12" i="4"/>
  <c r="F17" i="4"/>
  <c r="J11" i="6"/>
  <c r="E7" i="4"/>
  <c r="G7" i="4" s="1"/>
  <c r="F12" i="4"/>
  <c r="E15" i="4"/>
  <c r="G15" i="4" s="1"/>
  <c r="J8" i="6"/>
  <c r="J16" i="6"/>
  <c r="F7" i="4"/>
  <c r="K10" i="6" l="1"/>
  <c r="G9" i="4"/>
  <c r="K9" i="5"/>
  <c r="G10" i="3"/>
  <c r="G8" i="3"/>
  <c r="K17" i="6"/>
  <c r="K7" i="6"/>
  <c r="G13" i="3"/>
  <c r="K15" i="6"/>
  <c r="G16" i="3"/>
  <c r="K11" i="5"/>
  <c r="G15" i="3"/>
  <c r="K11" i="6"/>
  <c r="K8" i="6"/>
  <c r="K14" i="6"/>
  <c r="G12" i="4"/>
  <c r="G12" i="3"/>
  <c r="I17" i="5"/>
  <c r="K17" i="5" s="1"/>
  <c r="I9" i="5"/>
  <c r="I12" i="5"/>
  <c r="K12" i="5" s="1"/>
  <c r="I15" i="5"/>
  <c r="K15" i="5" s="1"/>
  <c r="I7" i="5"/>
  <c r="K7" i="5" s="1"/>
  <c r="I10" i="5"/>
  <c r="K10" i="5" s="1"/>
  <c r="I14" i="5"/>
  <c r="K14" i="5" s="1"/>
  <c r="I8" i="5"/>
  <c r="K8" i="5" s="1"/>
  <c r="I13" i="5"/>
  <c r="K13" i="5" s="1"/>
  <c r="I16" i="5"/>
  <c r="I11" i="5"/>
  <c r="K16" i="5"/>
</calcChain>
</file>

<file path=xl/sharedStrings.xml><?xml version="1.0" encoding="utf-8"?>
<sst xmlns="http://schemas.openxmlformats.org/spreadsheetml/2006/main" count="111" uniqueCount="65">
  <si>
    <t>COUNTERFORT RETAINING WALL — DESIGN EXAMPLE (Fig. 37, Appendix I, Moody's Chart)</t>
  </si>
  <si>
    <t>All yellow cells are inputs. Change any value below and moments in Tables 3–6 update automatically.</t>
  </si>
  <si>
    <t>UNIT WEIGHTS (kN/m³)</t>
  </si>
  <si>
    <t>Concrete</t>
  </si>
  <si>
    <t>Moist earth</t>
  </si>
  <si>
    <t>Saturated earth</t>
  </si>
  <si>
    <t>Water</t>
  </si>
  <si>
    <t>SURCHARGE PRESSURES (kN/m²)</t>
  </si>
  <si>
    <t>Vertical</t>
  </si>
  <si>
    <t>Horizontal</t>
  </si>
  <si>
    <t>EQUIVALENT FLUID WEIGHTS (kN/m³)</t>
  </si>
  <si>
    <t>WALL SLAB PANEL — INTERIOR PANEL GEOMETRY</t>
  </si>
  <si>
    <t>a (m), half-span</t>
  </si>
  <si>
    <t>b (m), height</t>
  </si>
  <si>
    <t>r = a/b</t>
  </si>
  <si>
    <t>Height of water-pressure triangle, h_w (m) [=0.33b]</t>
  </si>
  <si>
    <t>HEEL SLAB PANEL — INTERIOR PANEL GEOMETRY</t>
  </si>
  <si>
    <t>b (m), width</t>
  </si>
  <si>
    <t>COMPONENT LOADS — Figure 37</t>
  </si>
  <si>
    <t>Load</t>
  </si>
  <si>
    <t>Description</t>
  </si>
  <si>
    <t>Magnitude (kN/m²)</t>
  </si>
  <si>
    <t>Basis / Formula</t>
  </si>
  <si>
    <t>PDF value (lb/ft²)</t>
  </si>
  <si>
    <t>p_w</t>
  </si>
  <si>
    <t>Water load (triangular, height h_w)</t>
  </si>
  <si>
    <t>Unit wt. water × h_w</t>
  </si>
  <si>
    <t>p_q</t>
  </si>
  <si>
    <t>Surcharge load (uniform)</t>
  </si>
  <si>
    <t>Horizontal surcharge pressure (input)</t>
  </si>
  <si>
    <t>p_e</t>
  </si>
  <si>
    <t>Earth load (triangular, full height b)</t>
  </si>
  <si>
    <t>Equiv. fluid wt., moist earth × b(wall)</t>
  </si>
  <si>
    <t>p_s</t>
  </si>
  <si>
    <t>Pore-pressure load (triangular)</t>
  </si>
  <si>
    <t>Input — from project pore-pressure / uplift calc (not re-derived in this appendix)</t>
  </si>
  <si>
    <t>p_u</t>
  </si>
  <si>
    <t>Heel slab net load — uniform component</t>
  </si>
  <si>
    <t>Input — from equilibrium of vertical loads on heel (not re-derived in this appendix)</t>
  </si>
  <si>
    <t>p_v</t>
  </si>
  <si>
    <t>Heel slab net load — variable component</t>
  </si>
  <si>
    <t>Note: p_w and p_e are formula-driven from Design Data unit weights/geometry. p_q links directly to the horizontal surcharge input. p_s, p_u, p_v are carried as the values Fig. 37 tabulates (their derivation from vertical soil-column / pore-water equilibrium is outside this appendix's scope) — edit the yellow cells directly to update the design.</t>
  </si>
  <si>
    <t>TABLE 3 — Mₓ for Heel Slab at Supports</t>
  </si>
  <si>
    <t>pb² reference values (kN·m, load × b²):</t>
  </si>
  <si>
    <t>pb² (kN·m) =</t>
  </si>
  <si>
    <t>x/a</t>
  </si>
  <si>
    <t>y/b</t>
  </si>
  <si>
    <t>Coeff. (p_u)</t>
  </si>
  <si>
    <t>Coeff. (p_v)</t>
  </si>
  <si>
    <t>M (p_u) kN·m</t>
  </si>
  <si>
    <t>M (p_v) kN·m</t>
  </si>
  <si>
    <t>Total Moment
(kN·m)</t>
  </si>
  <si>
    <t>Coefficients (blue cells) are read from Moody's chart for r = a/b as noted on Design Data sheet (heel slab, r = a/b = 0.5); they are inputs. Moments recompute automatically from pb² and Design Data.</t>
  </si>
  <si>
    <t>TABLE 4 — Mᵧ for Heel Slab at Supports</t>
  </si>
  <si>
    <t>TABLE 5 — Mₓ for Wall Slab at Supports</t>
  </si>
  <si>
    <t>Coeff. (p_w)</t>
  </si>
  <si>
    <t>Coeff. (p_q)</t>
  </si>
  <si>
    <t>Coeff. (p_e)</t>
  </si>
  <si>
    <t>Coeff. (p_s)</t>
  </si>
  <si>
    <t>M (p_w) kN·m</t>
  </si>
  <si>
    <t>M (p_q) kN·m</t>
  </si>
  <si>
    <t>M (p_e) kN·m</t>
  </si>
  <si>
    <t>M (p_s) kN·m</t>
  </si>
  <si>
    <t>Coefficients (blue cells) are read from Moody's chart for r = a/b as noted on Design Data sheet (wall slab, r = a/b = 0.2); they are inputs. Moments recompute automatically from pb² and Design Data.</t>
  </si>
  <si>
    <t>TABLE 6 — Mᵧ for Wall Slab at Supports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</si>
</sst>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i/>
      <sz val="9"/>
      <name val="Arial"/>
      <charset val="1"/>
    </font>
    <font>
      <b/>
      <sz val="11"/>
      <color rgb="FFFFFFFF"/>
      <name val="Arial"/>
      <charset val="1"/>
    </font>
    <font>
      <sz val="11"/>
      <color rgb="FF0000FF"/>
      <name val="Arial"/>
      <charset val="1"/>
    </font>
    <font>
      <sz val="11"/>
      <color rgb="FF000000"/>
      <name val="Arial"/>
      <charset val="1"/>
    </font>
    <font>
      <sz val="9"/>
      <color rgb="FF808080"/>
      <name val="Arial"/>
      <charset val="1"/>
    </font>
    <font>
      <b/>
      <sz val="11"/>
      <name val="Arial"/>
      <charset val="1"/>
    </font>
    <font>
      <sz val="11"/>
      <color rgb="FF008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CC"/>
        <bgColor rgb="FFFFFFFF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wrapText="1"/>
    </xf>
    <xf numFmtId="0" fontId="7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4" fillId="3" borderId="1" xfId="0" applyFont="1" applyFill="1" applyBorder="1"/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0" xfId="0" applyFont="1" applyAlignment="1">
      <alignment horizontal="center"/>
    </xf>
    <xf numFmtId="164" fontId="8" fillId="0" borderId="1" xfId="0" applyNumberFormat="1" applyFont="1" applyBorder="1"/>
    <xf numFmtId="165" fontId="4" fillId="3" borderId="1" xfId="0" applyNumberFormat="1" applyFont="1" applyFill="1" applyBorder="1"/>
    <xf numFmtId="2" fontId="5" fillId="0" borderId="1" xfId="0" applyNumberFormat="1" applyFont="1" applyBorder="1"/>
    <xf numFmtId="164" fontId="7" fillId="0" borderId="1" xfId="0" applyNumberFormat="1" applyFont="1" applyBorder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zoomScaleNormal="100" workbookViewId="0">
      <pane ySplit="3" topLeftCell="A4" activePane="bottomLeft" state="frozen"/>
      <selection pane="bottomLeft" activeCell="H16" sqref="H16"/>
    </sheetView>
  </sheetViews>
  <sheetFormatPr defaultColWidth="8.6640625" defaultRowHeight="14.4" x14ac:dyDescent="0.3"/>
  <cols>
    <col min="1" max="1" width="42" customWidth="1"/>
    <col min="2" max="2" width="14" customWidth="1"/>
    <col min="3" max="4" width="2" customWidth="1"/>
  </cols>
  <sheetData>
    <row r="1" spans="1:4" ht="17.399999999999999" x14ac:dyDescent="0.3">
      <c r="A1" s="5" t="s">
        <v>0</v>
      </c>
      <c r="B1" s="5"/>
      <c r="C1" s="5"/>
      <c r="D1" s="5"/>
    </row>
    <row r="2" spans="1:4" x14ac:dyDescent="0.3">
      <c r="A2" s="4" t="s">
        <v>1</v>
      </c>
      <c r="B2" s="4"/>
      <c r="C2" s="4"/>
      <c r="D2" s="4"/>
    </row>
    <row r="4" spans="1:4" x14ac:dyDescent="0.3">
      <c r="A4" s="6" t="s">
        <v>2</v>
      </c>
      <c r="B4" s="6"/>
    </row>
    <row r="5" spans="1:4" x14ac:dyDescent="0.3">
      <c r="A5" s="7" t="s">
        <v>3</v>
      </c>
      <c r="B5" s="8">
        <v>23.56</v>
      </c>
    </row>
    <row r="6" spans="1:4" x14ac:dyDescent="0.3">
      <c r="A6" s="7" t="s">
        <v>4</v>
      </c>
      <c r="B6" s="8">
        <v>18.850000000000001</v>
      </c>
    </row>
    <row r="7" spans="1:4" x14ac:dyDescent="0.3">
      <c r="A7" s="7" t="s">
        <v>5</v>
      </c>
      <c r="B7" s="8">
        <v>21.21</v>
      </c>
    </row>
    <row r="8" spans="1:4" x14ac:dyDescent="0.3">
      <c r="A8" s="7" t="s">
        <v>6</v>
      </c>
      <c r="B8" s="8">
        <v>9.8000000000000007</v>
      </c>
    </row>
    <row r="10" spans="1:4" x14ac:dyDescent="0.3">
      <c r="A10" s="6" t="s">
        <v>7</v>
      </c>
      <c r="B10" s="6"/>
    </row>
    <row r="11" spans="1:4" x14ac:dyDescent="0.3">
      <c r="A11" s="7" t="s">
        <v>8</v>
      </c>
      <c r="B11" s="8">
        <v>17.239999999999998</v>
      </c>
    </row>
    <row r="12" spans="1:4" x14ac:dyDescent="0.3">
      <c r="A12" s="7" t="s">
        <v>9</v>
      </c>
      <c r="B12" s="8">
        <v>5.75</v>
      </c>
    </row>
    <row r="14" spans="1:4" x14ac:dyDescent="0.3">
      <c r="A14" s="6" t="s">
        <v>10</v>
      </c>
      <c r="B14" s="6"/>
    </row>
    <row r="15" spans="1:4" x14ac:dyDescent="0.3">
      <c r="A15" s="7" t="s">
        <v>4</v>
      </c>
      <c r="B15" s="8">
        <v>6.28</v>
      </c>
    </row>
    <row r="16" spans="1:4" x14ac:dyDescent="0.3">
      <c r="A16" s="7" t="s">
        <v>5</v>
      </c>
      <c r="B16" s="8">
        <v>11.78</v>
      </c>
    </row>
    <row r="18" spans="1:2" ht="27.6" x14ac:dyDescent="0.3">
      <c r="A18" s="6" t="s">
        <v>11</v>
      </c>
      <c r="B18" s="6"/>
    </row>
    <row r="19" spans="1:2" x14ac:dyDescent="0.3">
      <c r="A19" s="7" t="s">
        <v>12</v>
      </c>
      <c r="B19" s="8">
        <v>2.21</v>
      </c>
    </row>
    <row r="20" spans="1:2" x14ac:dyDescent="0.3">
      <c r="A20" s="7" t="s">
        <v>13</v>
      </c>
      <c r="B20" s="8">
        <v>11.05</v>
      </c>
    </row>
    <row r="21" spans="1:2" x14ac:dyDescent="0.3">
      <c r="A21" s="7" t="s">
        <v>14</v>
      </c>
      <c r="B21" s="9">
        <f>Data!$B$19/Data!$B$20</f>
        <v>0.19999999999999998</v>
      </c>
    </row>
    <row r="22" spans="1:2" x14ac:dyDescent="0.3">
      <c r="A22" s="7" t="s">
        <v>15</v>
      </c>
      <c r="B22" s="8">
        <v>3.67</v>
      </c>
    </row>
    <row r="24" spans="1:2" ht="27.6" x14ac:dyDescent="0.3">
      <c r="A24" s="6" t="s">
        <v>16</v>
      </c>
      <c r="B24" s="6"/>
    </row>
    <row r="25" spans="1:2" x14ac:dyDescent="0.3">
      <c r="A25" s="7" t="s">
        <v>12</v>
      </c>
      <c r="B25" s="8">
        <v>2.21</v>
      </c>
    </row>
    <row r="26" spans="1:2" x14ac:dyDescent="0.3">
      <c r="A26" s="7" t="s">
        <v>17</v>
      </c>
      <c r="B26" s="8">
        <v>4.42</v>
      </c>
    </row>
    <row r="27" spans="1:2" x14ac:dyDescent="0.3">
      <c r="A27" s="7" t="s">
        <v>14</v>
      </c>
      <c r="B27" s="9">
        <f>Data!$B$25/Data!$B$26</f>
        <v>0.5</v>
      </c>
    </row>
  </sheetData>
  <mergeCells count="2">
    <mergeCell ref="A1:D1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zoomScaleNormal="100" workbookViewId="0">
      <selection sqref="A1:E1"/>
    </sheetView>
  </sheetViews>
  <sheetFormatPr defaultColWidth="8.6640625" defaultRowHeight="14.4" x14ac:dyDescent="0.3"/>
  <cols>
    <col min="1" max="1" width="8" customWidth="1"/>
    <col min="2" max="2" width="34" customWidth="1"/>
    <col min="3" max="3" width="16" customWidth="1"/>
    <col min="4" max="4" width="46" customWidth="1"/>
    <col min="5" max="5" width="10" customWidth="1"/>
  </cols>
  <sheetData>
    <row r="1" spans="1:5" ht="17.399999999999999" x14ac:dyDescent="0.3">
      <c r="A1" s="5" t="s">
        <v>18</v>
      </c>
      <c r="B1" s="5"/>
      <c r="C1" s="5"/>
      <c r="D1" s="5"/>
      <c r="E1" s="5"/>
    </row>
    <row r="3" spans="1:5" ht="41.4" x14ac:dyDescent="0.3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</row>
    <row r="4" spans="1:5" x14ac:dyDescent="0.3">
      <c r="A4" s="7" t="s">
        <v>24</v>
      </c>
      <c r="B4" s="7" t="s">
        <v>25</v>
      </c>
      <c r="C4" s="9">
        <f>ROUND(Data!$B$8*Data!$B$22,2)</f>
        <v>35.97</v>
      </c>
      <c r="D4" s="10" t="s">
        <v>26</v>
      </c>
      <c r="E4" s="11">
        <v>750</v>
      </c>
    </row>
    <row r="5" spans="1:5" x14ac:dyDescent="0.3">
      <c r="A5" s="7" t="s">
        <v>27</v>
      </c>
      <c r="B5" s="7" t="s">
        <v>28</v>
      </c>
      <c r="C5" s="9">
        <f>Data!$B$12</f>
        <v>5.75</v>
      </c>
      <c r="D5" s="10" t="s">
        <v>29</v>
      </c>
      <c r="E5" s="11">
        <v>120</v>
      </c>
    </row>
    <row r="6" spans="1:5" x14ac:dyDescent="0.3">
      <c r="A6" s="7" t="s">
        <v>30</v>
      </c>
      <c r="B6" s="7" t="s">
        <v>31</v>
      </c>
      <c r="C6" s="9">
        <f>ROUND(Data!$B$15*Data!$B$20,2)</f>
        <v>69.39</v>
      </c>
      <c r="D6" s="10" t="s">
        <v>32</v>
      </c>
      <c r="E6" s="11">
        <v>1450</v>
      </c>
    </row>
    <row r="7" spans="1:5" x14ac:dyDescent="0.3">
      <c r="A7" s="7" t="s">
        <v>33</v>
      </c>
      <c r="B7" s="7" t="s">
        <v>34</v>
      </c>
      <c r="C7" s="8">
        <v>50.75</v>
      </c>
      <c r="D7" s="10" t="s">
        <v>35</v>
      </c>
      <c r="E7" s="11">
        <v>1060</v>
      </c>
    </row>
    <row r="8" spans="1:5" x14ac:dyDescent="0.3">
      <c r="A8" s="7" t="s">
        <v>36</v>
      </c>
      <c r="B8" s="7" t="s">
        <v>37</v>
      </c>
      <c r="C8" s="8">
        <v>254.72</v>
      </c>
      <c r="D8" s="10" t="s">
        <v>38</v>
      </c>
      <c r="E8" s="11">
        <v>5320</v>
      </c>
    </row>
    <row r="9" spans="1:5" x14ac:dyDescent="0.3">
      <c r="A9" s="7" t="s">
        <v>39</v>
      </c>
      <c r="B9" s="7" t="s">
        <v>40</v>
      </c>
      <c r="C9" s="8">
        <v>235.09</v>
      </c>
      <c r="D9" s="10" t="s">
        <v>38</v>
      </c>
      <c r="E9" s="11">
        <v>4910</v>
      </c>
    </row>
    <row r="11" spans="1:5" ht="45" customHeight="1" x14ac:dyDescent="0.3">
      <c r="A11" s="3" t="s">
        <v>41</v>
      </c>
      <c r="B11" s="3"/>
      <c r="C11" s="3"/>
      <c r="D11" s="3"/>
      <c r="E11" s="3"/>
    </row>
  </sheetData>
  <mergeCells count="2">
    <mergeCell ref="A1:E1"/>
    <mergeCell ref="A11:E1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zoomScale="115" zoomScaleNormal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4" sqref="B4"/>
    </sheetView>
  </sheetViews>
  <sheetFormatPr defaultColWidth="8.6640625" defaultRowHeight="14.4" x14ac:dyDescent="0.3"/>
  <cols>
    <col min="1" max="2" width="7" customWidth="1"/>
    <col min="3" max="4" width="12" customWidth="1"/>
    <col min="5" max="7" width="14" customWidth="1"/>
  </cols>
  <sheetData>
    <row r="1" spans="1:7" ht="17.399999999999999" x14ac:dyDescent="0.3">
      <c r="A1" s="5" t="s">
        <v>42</v>
      </c>
      <c r="B1" s="5"/>
      <c r="C1" s="5"/>
      <c r="D1" s="5"/>
      <c r="E1" s="5"/>
      <c r="F1" s="5"/>
      <c r="G1" s="5"/>
    </row>
    <row r="3" spans="1:7" x14ac:dyDescent="0.3">
      <c r="A3" s="2" t="s">
        <v>43</v>
      </c>
      <c r="B3" s="2"/>
      <c r="C3" s="12" t="s">
        <v>36</v>
      </c>
      <c r="D3" s="12" t="s">
        <v>39</v>
      </c>
    </row>
    <row r="4" spans="1:7" x14ac:dyDescent="0.3">
      <c r="B4" s="17" t="s">
        <v>44</v>
      </c>
      <c r="C4" s="13">
        <f>(Loads!$C$8*Data!$B$26^2)</f>
        <v>4976.3118080000004</v>
      </c>
      <c r="D4" s="13">
        <f>-(Loads!$C$9*Data!$B$26^2)</f>
        <v>-4592.8122760000006</v>
      </c>
    </row>
    <row r="6" spans="1:7" ht="41.4" x14ac:dyDescent="0.3">
      <c r="A6" s="6" t="s">
        <v>45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</row>
    <row r="7" spans="1:7" x14ac:dyDescent="0.3">
      <c r="A7" s="7">
        <v>0</v>
      </c>
      <c r="B7" s="7">
        <v>1</v>
      </c>
      <c r="C7" s="14">
        <v>8.5199999999999998E-2</v>
      </c>
      <c r="D7" s="14">
        <v>1.5100000000000001E-2</v>
      </c>
      <c r="E7" s="15">
        <f t="shared" ref="E7:E17" si="0">C7*$C$4</f>
        <v>423.9817660416</v>
      </c>
      <c r="F7" s="15">
        <f t="shared" ref="F7:F17" si="1">D7*$D$4</f>
        <v>-69.351465367600014</v>
      </c>
      <c r="G7" s="16">
        <f t="shared" ref="G7:G17" si="2">E7+F7</f>
        <v>354.63030067399995</v>
      </c>
    </row>
    <row r="8" spans="1:7" x14ac:dyDescent="0.3">
      <c r="A8" s="7">
        <v>0</v>
      </c>
      <c r="B8" s="7">
        <v>0.8</v>
      </c>
      <c r="C8" s="14">
        <v>8.0699999999999994E-2</v>
      </c>
      <c r="D8" s="14">
        <v>2.1600000000000001E-2</v>
      </c>
      <c r="E8" s="15">
        <f t="shared" si="0"/>
        <v>401.58836290559998</v>
      </c>
      <c r="F8" s="15">
        <f t="shared" si="1"/>
        <v>-99.204745161600016</v>
      </c>
      <c r="G8" s="16">
        <f t="shared" si="2"/>
        <v>302.38361774399993</v>
      </c>
    </row>
    <row r="9" spans="1:7" x14ac:dyDescent="0.3">
      <c r="A9" s="7">
        <v>0</v>
      </c>
      <c r="B9" s="7">
        <v>0.6</v>
      </c>
      <c r="C9" s="14">
        <v>7.1199999999999999E-2</v>
      </c>
      <c r="D9" s="14">
        <v>2.7300000000000001E-2</v>
      </c>
      <c r="E9" s="15">
        <f t="shared" si="0"/>
        <v>354.3134007296</v>
      </c>
      <c r="F9" s="15">
        <f t="shared" si="1"/>
        <v>-125.38377513480002</v>
      </c>
      <c r="G9" s="16">
        <f t="shared" si="2"/>
        <v>228.92962559479997</v>
      </c>
    </row>
    <row r="10" spans="1:7" x14ac:dyDescent="0.3">
      <c r="A10" s="7">
        <v>0</v>
      </c>
      <c r="B10" s="7">
        <v>0.4</v>
      </c>
      <c r="C10" s="14">
        <v>5.45E-2</v>
      </c>
      <c r="D10" s="14">
        <v>2.7699999999999999E-2</v>
      </c>
      <c r="E10" s="15">
        <f t="shared" si="0"/>
        <v>271.20899353600004</v>
      </c>
      <c r="F10" s="15">
        <f t="shared" si="1"/>
        <v>-127.22090004520001</v>
      </c>
      <c r="G10" s="16">
        <f t="shared" si="2"/>
        <v>143.98809349080003</v>
      </c>
    </row>
    <row r="11" spans="1:7" x14ac:dyDescent="0.3">
      <c r="A11" s="7">
        <v>0</v>
      </c>
      <c r="B11" s="7">
        <v>0.2</v>
      </c>
      <c r="C11" s="14">
        <v>2.5000000000000001E-2</v>
      </c>
      <c r="D11" s="14">
        <v>1.6E-2</v>
      </c>
      <c r="E11" s="15">
        <f t="shared" si="0"/>
        <v>124.40779520000001</v>
      </c>
      <c r="F11" s="15">
        <f t="shared" si="1"/>
        <v>-73.484996416000016</v>
      </c>
      <c r="G11" s="16">
        <f t="shared" si="2"/>
        <v>50.922798783999994</v>
      </c>
    </row>
    <row r="12" spans="1:7" x14ac:dyDescent="0.3">
      <c r="A12" s="7">
        <v>0</v>
      </c>
      <c r="B12" s="7">
        <v>0</v>
      </c>
      <c r="C12" s="14">
        <v>0</v>
      </c>
      <c r="D12" s="14">
        <v>0</v>
      </c>
      <c r="E12" s="15">
        <f t="shared" si="0"/>
        <v>0</v>
      </c>
      <c r="F12" s="15">
        <f t="shared" si="1"/>
        <v>0</v>
      </c>
      <c r="G12" s="16">
        <f t="shared" si="2"/>
        <v>0</v>
      </c>
    </row>
    <row r="13" spans="1:7" x14ac:dyDescent="0.3">
      <c r="A13" s="7">
        <v>0.2</v>
      </c>
      <c r="B13" s="7">
        <v>0</v>
      </c>
      <c r="C13" s="14">
        <v>1.9E-3</v>
      </c>
      <c r="D13" s="14">
        <v>1.4E-3</v>
      </c>
      <c r="E13" s="15">
        <f t="shared" si="0"/>
        <v>9.4549924352000012</v>
      </c>
      <c r="F13" s="15">
        <f t="shared" si="1"/>
        <v>-6.429937186400001</v>
      </c>
      <c r="G13" s="16">
        <f t="shared" si="2"/>
        <v>3.0250552488000002</v>
      </c>
    </row>
    <row r="14" spans="1:7" x14ac:dyDescent="0.3">
      <c r="A14" s="7">
        <v>0.4</v>
      </c>
      <c r="B14" s="7">
        <v>0</v>
      </c>
      <c r="C14" s="14">
        <v>5.0000000000000001E-3</v>
      </c>
      <c r="D14" s="14">
        <v>3.3E-3</v>
      </c>
      <c r="E14" s="15">
        <f t="shared" si="0"/>
        <v>24.881559040000003</v>
      </c>
      <c r="F14" s="15">
        <f t="shared" si="1"/>
        <v>-15.156280510800002</v>
      </c>
      <c r="G14" s="16">
        <f t="shared" si="2"/>
        <v>9.7252785292000006</v>
      </c>
    </row>
    <row r="15" spans="1:7" x14ac:dyDescent="0.3">
      <c r="A15" s="7">
        <v>0.6</v>
      </c>
      <c r="B15" s="7">
        <v>0</v>
      </c>
      <c r="C15" s="14">
        <v>8.0000000000000002E-3</v>
      </c>
      <c r="D15" s="14">
        <v>5.0000000000000001E-3</v>
      </c>
      <c r="E15" s="15">
        <f t="shared" si="0"/>
        <v>39.810494464000001</v>
      </c>
      <c r="F15" s="15">
        <f t="shared" si="1"/>
        <v>-22.964061380000004</v>
      </c>
      <c r="G15" s="16">
        <f t="shared" si="2"/>
        <v>16.846433083999997</v>
      </c>
    </row>
    <row r="16" spans="1:7" x14ac:dyDescent="0.3">
      <c r="A16" s="7">
        <v>0.8</v>
      </c>
      <c r="B16" s="7">
        <v>0</v>
      </c>
      <c r="C16" s="14">
        <v>0.01</v>
      </c>
      <c r="D16" s="14">
        <v>6.1000000000000004E-3</v>
      </c>
      <c r="E16" s="15">
        <f t="shared" si="0"/>
        <v>49.763118080000005</v>
      </c>
      <c r="F16" s="15">
        <f t="shared" si="1"/>
        <v>-28.016154883600006</v>
      </c>
      <c r="G16" s="16">
        <f t="shared" si="2"/>
        <v>21.746963196399999</v>
      </c>
    </row>
    <row r="17" spans="1:7" x14ac:dyDescent="0.3">
      <c r="A17" s="7">
        <v>1</v>
      </c>
      <c r="B17" s="7">
        <v>0</v>
      </c>
      <c r="C17" s="14">
        <v>1.0699999999999999E-2</v>
      </c>
      <c r="D17" s="14">
        <v>6.4999999999999997E-3</v>
      </c>
      <c r="E17" s="15">
        <f t="shared" si="0"/>
        <v>53.246536345599999</v>
      </c>
      <c r="F17" s="15">
        <f t="shared" si="1"/>
        <v>-29.853279794000002</v>
      </c>
      <c r="G17" s="16">
        <f t="shared" si="2"/>
        <v>23.393256551599997</v>
      </c>
    </row>
    <row r="19" spans="1:7" ht="27.75" customHeight="1" x14ac:dyDescent="0.3">
      <c r="A19" s="1" t="s">
        <v>52</v>
      </c>
      <c r="B19" s="1"/>
      <c r="C19" s="1"/>
      <c r="D19" s="1"/>
      <c r="E19" s="1"/>
      <c r="F19" s="1"/>
      <c r="G19" s="1"/>
    </row>
  </sheetData>
  <mergeCells count="3">
    <mergeCell ref="A1:G1"/>
    <mergeCell ref="A3:B3"/>
    <mergeCell ref="A19:G19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6" sqref="G6"/>
    </sheetView>
  </sheetViews>
  <sheetFormatPr defaultColWidth="8.6640625" defaultRowHeight="14.4" x14ac:dyDescent="0.3"/>
  <cols>
    <col min="1" max="2" width="7" customWidth="1"/>
    <col min="3" max="4" width="12" customWidth="1"/>
    <col min="5" max="7" width="14" customWidth="1"/>
  </cols>
  <sheetData>
    <row r="1" spans="1:7" ht="17.399999999999999" x14ac:dyDescent="0.3">
      <c r="A1" s="5" t="s">
        <v>53</v>
      </c>
      <c r="B1" s="5"/>
      <c r="C1" s="5"/>
      <c r="D1" s="5"/>
      <c r="E1" s="5"/>
      <c r="F1" s="5"/>
      <c r="G1" s="5"/>
    </row>
    <row r="3" spans="1:7" x14ac:dyDescent="0.3">
      <c r="A3" s="2" t="s">
        <v>43</v>
      </c>
      <c r="B3" s="2"/>
      <c r="C3" s="12" t="s">
        <v>36</v>
      </c>
      <c r="D3" s="12" t="s">
        <v>39</v>
      </c>
    </row>
    <row r="4" spans="1:7" x14ac:dyDescent="0.3">
      <c r="B4" s="17" t="s">
        <v>44</v>
      </c>
      <c r="C4" s="13">
        <f>(Loads!$C$8*Data!$B$26^2)</f>
        <v>4976.3118080000004</v>
      </c>
      <c r="D4" s="13">
        <f>-(Loads!$C$9*Data!$B$26^2)</f>
        <v>-4592.8122760000006</v>
      </c>
    </row>
    <row r="6" spans="1:7" ht="41.4" x14ac:dyDescent="0.3">
      <c r="A6" s="6" t="s">
        <v>45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</row>
    <row r="7" spans="1:7" x14ac:dyDescent="0.3">
      <c r="A7" s="7">
        <v>0</v>
      </c>
      <c r="B7" s="7">
        <v>1</v>
      </c>
      <c r="C7" s="14">
        <v>0</v>
      </c>
      <c r="D7" s="14">
        <v>0</v>
      </c>
      <c r="E7" s="15">
        <f t="shared" ref="E7:E17" si="0">C7*$C$4</f>
        <v>0</v>
      </c>
      <c r="F7" s="15">
        <f t="shared" ref="F7:F17" si="1">D7*$D$4</f>
        <v>0</v>
      </c>
      <c r="G7" s="16">
        <f t="shared" ref="G7:G17" si="2">E7+F7</f>
        <v>0</v>
      </c>
    </row>
    <row r="8" spans="1:7" x14ac:dyDescent="0.3">
      <c r="A8" s="7">
        <v>0</v>
      </c>
      <c r="B8" s="7">
        <v>0.8</v>
      </c>
      <c r="C8" s="14">
        <v>1.61E-2</v>
      </c>
      <c r="D8" s="14">
        <v>4.3E-3</v>
      </c>
      <c r="E8" s="15">
        <f t="shared" si="0"/>
        <v>80.118620108800002</v>
      </c>
      <c r="F8" s="15">
        <f t="shared" si="1"/>
        <v>-19.749092786800002</v>
      </c>
      <c r="G8" s="16">
        <f t="shared" si="2"/>
        <v>60.369527321999996</v>
      </c>
    </row>
    <row r="9" spans="1:7" x14ac:dyDescent="0.3">
      <c r="A9" s="7">
        <v>0</v>
      </c>
      <c r="B9" s="7">
        <v>0.6</v>
      </c>
      <c r="C9" s="14">
        <v>1.4200000000000001E-2</v>
      </c>
      <c r="D9" s="14">
        <v>5.4999999999999997E-3</v>
      </c>
      <c r="E9" s="15">
        <f t="shared" si="0"/>
        <v>70.663627673600004</v>
      </c>
      <c r="F9" s="15">
        <f t="shared" si="1"/>
        <v>-25.260467518000002</v>
      </c>
      <c r="G9" s="16">
        <f t="shared" si="2"/>
        <v>45.403160155600006</v>
      </c>
    </row>
    <row r="10" spans="1:7" x14ac:dyDescent="0.3">
      <c r="A10" s="7">
        <v>0</v>
      </c>
      <c r="B10" s="7">
        <v>0.4</v>
      </c>
      <c r="C10" s="14">
        <v>1.09E-2</v>
      </c>
      <c r="D10" s="14">
        <v>5.4999999999999997E-3</v>
      </c>
      <c r="E10" s="15">
        <f t="shared" si="0"/>
        <v>54.241798707200005</v>
      </c>
      <c r="F10" s="15">
        <f t="shared" si="1"/>
        <v>-25.260467518000002</v>
      </c>
      <c r="G10" s="16">
        <f t="shared" si="2"/>
        <v>28.981331189200002</v>
      </c>
    </row>
    <row r="11" spans="1:7" x14ac:dyDescent="0.3">
      <c r="A11" s="7">
        <v>0</v>
      </c>
      <c r="B11" s="7">
        <v>0.2</v>
      </c>
      <c r="C11" s="14">
        <v>5.0000000000000001E-3</v>
      </c>
      <c r="D11" s="14">
        <v>3.2000000000000002E-3</v>
      </c>
      <c r="E11" s="15">
        <f t="shared" si="0"/>
        <v>24.881559040000003</v>
      </c>
      <c r="F11" s="15">
        <f t="shared" si="1"/>
        <v>-14.696999283200002</v>
      </c>
      <c r="G11" s="16">
        <f t="shared" si="2"/>
        <v>10.184559756800001</v>
      </c>
    </row>
    <row r="12" spans="1:7" x14ac:dyDescent="0.3">
      <c r="A12" s="7">
        <v>0</v>
      </c>
      <c r="B12" s="7">
        <v>0</v>
      </c>
      <c r="C12" s="14">
        <v>0</v>
      </c>
      <c r="D12" s="14">
        <v>0</v>
      </c>
      <c r="E12" s="15">
        <f t="shared" si="0"/>
        <v>0</v>
      </c>
      <c r="F12" s="15">
        <f t="shared" si="1"/>
        <v>0</v>
      </c>
      <c r="G12" s="16">
        <f t="shared" si="2"/>
        <v>0</v>
      </c>
    </row>
    <row r="13" spans="1:7" x14ac:dyDescent="0.3">
      <c r="A13" s="7">
        <v>0.2</v>
      </c>
      <c r="B13" s="7">
        <v>0</v>
      </c>
      <c r="C13" s="14">
        <v>9.4000000000000004E-3</v>
      </c>
      <c r="D13" s="14">
        <v>6.7999999999999996E-3</v>
      </c>
      <c r="E13" s="15">
        <f t="shared" si="0"/>
        <v>46.777330995200003</v>
      </c>
      <c r="F13" s="15">
        <f t="shared" si="1"/>
        <v>-31.231123476800001</v>
      </c>
      <c r="G13" s="16">
        <f t="shared" si="2"/>
        <v>15.546207518400003</v>
      </c>
    </row>
    <row r="14" spans="1:7" x14ac:dyDescent="0.3">
      <c r="A14" s="7">
        <v>0.4</v>
      </c>
      <c r="B14" s="7">
        <v>0</v>
      </c>
      <c r="C14" s="14">
        <v>2.52E-2</v>
      </c>
      <c r="D14" s="14">
        <v>1.67E-2</v>
      </c>
      <c r="E14" s="15">
        <f t="shared" si="0"/>
        <v>125.40305756160001</v>
      </c>
      <c r="F14" s="15">
        <f t="shared" si="1"/>
        <v>-76.699965009200014</v>
      </c>
      <c r="G14" s="16">
        <f t="shared" si="2"/>
        <v>48.703092552399994</v>
      </c>
    </row>
    <row r="15" spans="1:7" x14ac:dyDescent="0.3">
      <c r="A15" s="7">
        <v>0.6</v>
      </c>
      <c r="B15" s="7">
        <v>0</v>
      </c>
      <c r="C15" s="14">
        <v>3.9899999999999998E-2</v>
      </c>
      <c r="D15" s="14">
        <v>2.52E-2</v>
      </c>
      <c r="E15" s="15">
        <f t="shared" si="0"/>
        <v>198.55484113919999</v>
      </c>
      <c r="F15" s="15">
        <f t="shared" si="1"/>
        <v>-115.73886935520001</v>
      </c>
      <c r="G15" s="16">
        <f t="shared" si="2"/>
        <v>82.815971783999984</v>
      </c>
    </row>
    <row r="16" spans="1:7" x14ac:dyDescent="0.3">
      <c r="A16" s="7">
        <v>0.8</v>
      </c>
      <c r="B16" s="7">
        <v>0</v>
      </c>
      <c r="C16" s="14">
        <v>4.99E-2</v>
      </c>
      <c r="D16" s="14">
        <v>3.0700000000000002E-2</v>
      </c>
      <c r="E16" s="15">
        <f t="shared" si="0"/>
        <v>248.31795921920002</v>
      </c>
      <c r="F16" s="15">
        <f t="shared" si="1"/>
        <v>-140.99933687320004</v>
      </c>
      <c r="G16" s="16">
        <f t="shared" si="2"/>
        <v>107.31862234599998</v>
      </c>
    </row>
    <row r="17" spans="1:7" x14ac:dyDescent="0.3">
      <c r="A17" s="7">
        <v>1</v>
      </c>
      <c r="B17" s="7">
        <v>0</v>
      </c>
      <c r="C17" s="14">
        <v>5.3400000000000003E-2</v>
      </c>
      <c r="D17" s="14">
        <v>3.2500000000000001E-2</v>
      </c>
      <c r="E17" s="15">
        <f t="shared" si="0"/>
        <v>265.73505054720005</v>
      </c>
      <c r="F17" s="15">
        <f t="shared" si="1"/>
        <v>-149.26639897000001</v>
      </c>
      <c r="G17" s="16">
        <f t="shared" si="2"/>
        <v>116.46865157720003</v>
      </c>
    </row>
    <row r="19" spans="1:7" ht="27.75" customHeight="1" x14ac:dyDescent="0.3">
      <c r="A19" s="1" t="s">
        <v>52</v>
      </c>
      <c r="B19" s="1"/>
      <c r="C19" s="1"/>
      <c r="D19" s="1"/>
      <c r="E19" s="1"/>
      <c r="F19" s="1"/>
      <c r="G19" s="1"/>
    </row>
  </sheetData>
  <mergeCells count="3">
    <mergeCell ref="A1:G1"/>
    <mergeCell ref="A3:B3"/>
    <mergeCell ref="A19:G19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4" sqref="B4"/>
    </sheetView>
  </sheetViews>
  <sheetFormatPr defaultColWidth="8.6640625" defaultRowHeight="14.4" x14ac:dyDescent="0.3"/>
  <cols>
    <col min="1" max="2" width="7" customWidth="1"/>
    <col min="3" max="6" width="12" customWidth="1"/>
    <col min="7" max="11" width="14" customWidth="1"/>
  </cols>
  <sheetData>
    <row r="1" spans="1:11" ht="17.399999999999999" x14ac:dyDescent="0.3">
      <c r="A1" s="5" t="s">
        <v>54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x14ac:dyDescent="0.3">
      <c r="A3" s="2" t="s">
        <v>43</v>
      </c>
      <c r="B3" s="2"/>
      <c r="C3" s="12" t="s">
        <v>24</v>
      </c>
      <c r="D3" s="12" t="s">
        <v>27</v>
      </c>
      <c r="E3" s="12" t="s">
        <v>30</v>
      </c>
      <c r="F3" s="12" t="s">
        <v>33</v>
      </c>
    </row>
    <row r="4" spans="1:11" x14ac:dyDescent="0.3">
      <c r="B4" s="17" t="s">
        <v>44</v>
      </c>
      <c r="C4" s="13">
        <f>-(Loads!$C$4*Data!$B$20^2)</f>
        <v>-4392.026925000001</v>
      </c>
      <c r="D4" s="13">
        <f>(Loads!$C$5*Data!$B$20^2)</f>
        <v>702.08937500000013</v>
      </c>
      <c r="E4" s="13">
        <f>(Loads!$C$6*Data!$B$20^2)</f>
        <v>8472.6924750000017</v>
      </c>
      <c r="F4" s="13">
        <f>(Loads!$C$7*Data!$B$20^2)</f>
        <v>6196.7018750000007</v>
      </c>
    </row>
    <row r="6" spans="1:11" ht="41.4" x14ac:dyDescent="0.3">
      <c r="A6" s="6" t="s">
        <v>45</v>
      </c>
      <c r="B6" s="6" t="s">
        <v>46</v>
      </c>
      <c r="C6" s="6" t="s">
        <v>55</v>
      </c>
      <c r="D6" s="6" t="s">
        <v>56</v>
      </c>
      <c r="E6" s="6" t="s">
        <v>57</v>
      </c>
      <c r="F6" s="6" t="s">
        <v>58</v>
      </c>
      <c r="G6" s="6" t="s">
        <v>59</v>
      </c>
      <c r="H6" s="6" t="s">
        <v>60</v>
      </c>
      <c r="I6" s="6" t="s">
        <v>61</v>
      </c>
      <c r="J6" s="6" t="s">
        <v>62</v>
      </c>
      <c r="K6" s="6" t="s">
        <v>51</v>
      </c>
    </row>
    <row r="7" spans="1:11" x14ac:dyDescent="0.3">
      <c r="A7" s="7">
        <v>0</v>
      </c>
      <c r="B7" s="7">
        <v>1</v>
      </c>
      <c r="C7" s="14">
        <v>0</v>
      </c>
      <c r="D7" s="14">
        <v>1.3299999999999999E-2</v>
      </c>
      <c r="E7" s="14">
        <v>1.1999999999999999E-3</v>
      </c>
      <c r="F7" s="14">
        <v>4.0000000000000002E-4</v>
      </c>
      <c r="G7" s="15">
        <f t="shared" ref="G7:G17" si="0">C7*$C$4</f>
        <v>0</v>
      </c>
      <c r="H7" s="15">
        <f t="shared" ref="H7:H17" si="1">D7*$D$4</f>
        <v>9.3377886875000016</v>
      </c>
      <c r="I7" s="15">
        <f t="shared" ref="I7:I17" si="2">E7*$E$4</f>
        <v>10.16723097</v>
      </c>
      <c r="J7" s="15">
        <f t="shared" ref="J7:J17" si="3">F7*$F$4</f>
        <v>2.4786807500000005</v>
      </c>
      <c r="K7" s="16">
        <f t="shared" ref="K7:K17" si="4">G7+H7+I7+J7</f>
        <v>21.983700407500002</v>
      </c>
    </row>
    <row r="8" spans="1:11" x14ac:dyDescent="0.3">
      <c r="A8" s="7">
        <v>0</v>
      </c>
      <c r="B8" s="7">
        <v>0.8</v>
      </c>
      <c r="C8" s="14">
        <v>0</v>
      </c>
      <c r="D8" s="14">
        <v>1.3100000000000001E-2</v>
      </c>
      <c r="E8" s="14">
        <v>2.8E-3</v>
      </c>
      <c r="F8" s="14">
        <v>1.1999999999999999E-3</v>
      </c>
      <c r="G8" s="15">
        <f t="shared" si="0"/>
        <v>0</v>
      </c>
      <c r="H8" s="15">
        <f t="shared" si="1"/>
        <v>9.1973708125000027</v>
      </c>
      <c r="I8" s="15">
        <f t="shared" si="2"/>
        <v>23.723538930000004</v>
      </c>
      <c r="J8" s="15">
        <f t="shared" si="3"/>
        <v>7.4360422499999999</v>
      </c>
      <c r="K8" s="16">
        <f t="shared" si="4"/>
        <v>40.356951992500008</v>
      </c>
    </row>
    <row r="9" spans="1:11" x14ac:dyDescent="0.3">
      <c r="A9" s="7">
        <v>0</v>
      </c>
      <c r="B9" s="7">
        <v>0.6</v>
      </c>
      <c r="C9" s="14">
        <v>0</v>
      </c>
      <c r="D9" s="14">
        <v>1.34E-2</v>
      </c>
      <c r="E9" s="14">
        <v>5.4000000000000003E-3</v>
      </c>
      <c r="F9" s="14">
        <v>3.3999999999999998E-3</v>
      </c>
      <c r="G9" s="15">
        <f t="shared" si="0"/>
        <v>0</v>
      </c>
      <c r="H9" s="15">
        <f t="shared" si="1"/>
        <v>9.4079976250000019</v>
      </c>
      <c r="I9" s="15">
        <f t="shared" si="2"/>
        <v>45.752539365000011</v>
      </c>
      <c r="J9" s="15">
        <f t="shared" si="3"/>
        <v>21.068786375000002</v>
      </c>
      <c r="K9" s="16">
        <f t="shared" si="4"/>
        <v>76.229323365000013</v>
      </c>
    </row>
    <row r="10" spans="1:11" x14ac:dyDescent="0.3">
      <c r="A10" s="7">
        <v>0</v>
      </c>
      <c r="B10" s="7">
        <v>0.4</v>
      </c>
      <c r="C10" s="14">
        <v>8.9999999999999998E-4</v>
      </c>
      <c r="D10" s="14">
        <v>1.3299999999999999E-2</v>
      </c>
      <c r="E10" s="14">
        <v>7.9000000000000008E-3</v>
      </c>
      <c r="F10" s="14">
        <v>6.7999999999999996E-3</v>
      </c>
      <c r="G10" s="15">
        <f t="shared" si="0"/>
        <v>-3.9528242325000007</v>
      </c>
      <c r="H10" s="15">
        <f t="shared" si="1"/>
        <v>9.3377886875000016</v>
      </c>
      <c r="I10" s="15">
        <f t="shared" si="2"/>
        <v>66.934270552500024</v>
      </c>
      <c r="J10" s="15">
        <f t="shared" si="3"/>
        <v>42.137572750000004</v>
      </c>
      <c r="K10" s="16">
        <f t="shared" si="4"/>
        <v>114.45680775750003</v>
      </c>
    </row>
    <row r="11" spans="1:11" x14ac:dyDescent="0.3">
      <c r="A11" s="7">
        <v>0</v>
      </c>
      <c r="B11" s="7">
        <v>0.2</v>
      </c>
      <c r="C11" s="14">
        <v>3.2000000000000002E-3</v>
      </c>
      <c r="D11" s="14">
        <v>1.03E-2</v>
      </c>
      <c r="E11" s="14">
        <v>7.9000000000000008E-3</v>
      </c>
      <c r="F11" s="14">
        <v>7.4999999999999997E-3</v>
      </c>
      <c r="G11" s="15">
        <f t="shared" si="0"/>
        <v>-14.054486160000003</v>
      </c>
      <c r="H11" s="15">
        <f t="shared" si="1"/>
        <v>7.2315205625000019</v>
      </c>
      <c r="I11" s="15">
        <f t="shared" si="2"/>
        <v>66.934270552500024</v>
      </c>
      <c r="J11" s="15">
        <f t="shared" si="3"/>
        <v>46.475264062500003</v>
      </c>
      <c r="K11" s="16">
        <f t="shared" si="4"/>
        <v>106.58656901750003</v>
      </c>
    </row>
    <row r="12" spans="1:11" x14ac:dyDescent="0.3">
      <c r="A12" s="7">
        <v>0</v>
      </c>
      <c r="B12" s="7">
        <v>0</v>
      </c>
      <c r="C12" s="14">
        <v>0</v>
      </c>
      <c r="D12" s="14">
        <v>0</v>
      </c>
      <c r="E12" s="14">
        <v>0</v>
      </c>
      <c r="F12" s="14">
        <v>0</v>
      </c>
      <c r="G12" s="15">
        <f t="shared" si="0"/>
        <v>0</v>
      </c>
      <c r="H12" s="15">
        <f t="shared" si="1"/>
        <v>0</v>
      </c>
      <c r="I12" s="15">
        <f t="shared" si="2"/>
        <v>0</v>
      </c>
      <c r="J12" s="15">
        <f t="shared" si="3"/>
        <v>0</v>
      </c>
      <c r="K12" s="16">
        <f t="shared" si="4"/>
        <v>0</v>
      </c>
    </row>
    <row r="13" spans="1:11" x14ac:dyDescent="0.3">
      <c r="A13" s="7">
        <v>0.2</v>
      </c>
      <c r="B13" s="7">
        <v>0</v>
      </c>
      <c r="C13" s="14">
        <v>2.0000000000000001E-4</v>
      </c>
      <c r="D13" s="14">
        <v>2.9999999999999997E-4</v>
      </c>
      <c r="E13" s="14">
        <v>2.9999999999999997E-4</v>
      </c>
      <c r="F13" s="14">
        <v>2.9999999999999997E-4</v>
      </c>
      <c r="G13" s="15">
        <f t="shared" si="0"/>
        <v>-0.87840538500000021</v>
      </c>
      <c r="H13" s="15">
        <f t="shared" si="1"/>
        <v>0.21062681250000001</v>
      </c>
      <c r="I13" s="15">
        <f t="shared" si="2"/>
        <v>2.5418077425000001</v>
      </c>
      <c r="J13" s="15">
        <f t="shared" si="3"/>
        <v>1.8590105625</v>
      </c>
      <c r="K13" s="16">
        <f t="shared" si="4"/>
        <v>3.7330397325</v>
      </c>
    </row>
    <row r="14" spans="1:11" x14ac:dyDescent="0.3">
      <c r="A14" s="7">
        <v>0.4</v>
      </c>
      <c r="B14" s="7">
        <v>0</v>
      </c>
      <c r="C14" s="14">
        <v>5.0000000000000001E-4</v>
      </c>
      <c r="D14" s="14">
        <v>8.9999999999999998E-4</v>
      </c>
      <c r="E14" s="14">
        <v>6.9999999999999999E-4</v>
      </c>
      <c r="F14" s="14">
        <v>5.9999999999999995E-4</v>
      </c>
      <c r="G14" s="15">
        <f t="shared" si="0"/>
        <v>-2.1960134625000007</v>
      </c>
      <c r="H14" s="15">
        <f t="shared" si="1"/>
        <v>0.63188043750000011</v>
      </c>
      <c r="I14" s="15">
        <f t="shared" si="2"/>
        <v>5.9308847325000009</v>
      </c>
      <c r="J14" s="15">
        <f t="shared" si="3"/>
        <v>3.7180211249999999</v>
      </c>
      <c r="K14" s="16">
        <f t="shared" si="4"/>
        <v>8.0847728325000006</v>
      </c>
    </row>
    <row r="15" spans="1:11" x14ac:dyDescent="0.3">
      <c r="A15" s="7">
        <v>0.6</v>
      </c>
      <c r="B15" s="7">
        <v>0</v>
      </c>
      <c r="C15" s="14">
        <v>6.9999999999999999E-4</v>
      </c>
      <c r="D15" s="14">
        <v>1.2999999999999999E-3</v>
      </c>
      <c r="E15" s="14">
        <v>1.1000000000000001E-3</v>
      </c>
      <c r="F15" s="14">
        <v>1.1000000000000001E-3</v>
      </c>
      <c r="G15" s="15">
        <f t="shared" si="0"/>
        <v>-3.0744188475000005</v>
      </c>
      <c r="H15" s="15">
        <f t="shared" si="1"/>
        <v>0.91271618750000016</v>
      </c>
      <c r="I15" s="15">
        <f t="shared" si="2"/>
        <v>9.3199617225000022</v>
      </c>
      <c r="J15" s="15">
        <f t="shared" si="3"/>
        <v>6.8163720625000011</v>
      </c>
      <c r="K15" s="16">
        <f t="shared" si="4"/>
        <v>13.974631125000002</v>
      </c>
    </row>
    <row r="16" spans="1:11" x14ac:dyDescent="0.3">
      <c r="A16" s="7">
        <v>0.8</v>
      </c>
      <c r="B16" s="7">
        <v>0</v>
      </c>
      <c r="C16" s="14">
        <v>8.9999999999999998E-4</v>
      </c>
      <c r="D16" s="14">
        <v>1.6000000000000001E-3</v>
      </c>
      <c r="E16" s="14">
        <v>1.4E-3</v>
      </c>
      <c r="F16" s="14">
        <v>1.4E-3</v>
      </c>
      <c r="G16" s="15">
        <f t="shared" si="0"/>
        <v>-3.9528242325000007</v>
      </c>
      <c r="H16" s="15">
        <f t="shared" si="1"/>
        <v>1.1233430000000002</v>
      </c>
      <c r="I16" s="15">
        <f t="shared" si="2"/>
        <v>11.861769465000002</v>
      </c>
      <c r="J16" s="15">
        <f t="shared" si="3"/>
        <v>8.675382625000001</v>
      </c>
      <c r="K16" s="16">
        <f t="shared" si="4"/>
        <v>17.707670857500002</v>
      </c>
    </row>
    <row r="17" spans="1:11" x14ac:dyDescent="0.3">
      <c r="A17" s="7">
        <v>1</v>
      </c>
      <c r="B17" s="7">
        <v>0</v>
      </c>
      <c r="C17" s="14">
        <v>1E-3</v>
      </c>
      <c r="D17" s="14">
        <v>1.8E-3</v>
      </c>
      <c r="E17" s="14">
        <v>1.5E-3</v>
      </c>
      <c r="F17" s="14">
        <v>1.5E-3</v>
      </c>
      <c r="G17" s="15">
        <f t="shared" si="0"/>
        <v>-4.3920269250000015</v>
      </c>
      <c r="H17" s="15">
        <f t="shared" si="1"/>
        <v>1.2637608750000002</v>
      </c>
      <c r="I17" s="15">
        <f t="shared" si="2"/>
        <v>12.709038712500003</v>
      </c>
      <c r="J17" s="15">
        <f t="shared" si="3"/>
        <v>9.2950528125000016</v>
      </c>
      <c r="K17" s="16">
        <f t="shared" si="4"/>
        <v>18.875825475000006</v>
      </c>
    </row>
    <row r="19" spans="1:11" ht="27.75" customHeight="1" x14ac:dyDescent="0.3">
      <c r="A19" s="1" t="s">
        <v>63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">
    <mergeCell ref="A1:K1"/>
    <mergeCell ref="A3:B3"/>
    <mergeCell ref="A19:K19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3" sqref="Q13"/>
    </sheetView>
  </sheetViews>
  <sheetFormatPr defaultColWidth="8.6640625" defaultRowHeight="14.4" x14ac:dyDescent="0.3"/>
  <cols>
    <col min="1" max="2" width="7" customWidth="1"/>
    <col min="3" max="6" width="12" customWidth="1"/>
    <col min="7" max="11" width="14" customWidth="1"/>
  </cols>
  <sheetData>
    <row r="1" spans="1:11" ht="17.399999999999999" x14ac:dyDescent="0.3">
      <c r="A1" s="5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x14ac:dyDescent="0.3">
      <c r="A3" s="2" t="s">
        <v>43</v>
      </c>
      <c r="B3" s="2"/>
      <c r="C3" s="12" t="s">
        <v>24</v>
      </c>
      <c r="D3" s="12" t="s">
        <v>27</v>
      </c>
      <c r="E3" s="12" t="s">
        <v>30</v>
      </c>
      <c r="F3" s="12" t="s">
        <v>33</v>
      </c>
    </row>
    <row r="4" spans="1:11" x14ac:dyDescent="0.3">
      <c r="B4" s="17" t="s">
        <v>44</v>
      </c>
      <c r="C4" s="13">
        <f>-(Loads!$C$4*Data!$B$20^2)</f>
        <v>-4392.026925000001</v>
      </c>
      <c r="D4" s="13">
        <f>(Loads!$C$5*Data!$B$20^2)</f>
        <v>702.08937500000013</v>
      </c>
      <c r="E4" s="13">
        <f>(Loads!$C$6*Data!$B$20^2)</f>
        <v>8472.6924750000017</v>
      </c>
      <c r="F4" s="13">
        <f>(Loads!$C$7*Data!$B$20^2)</f>
        <v>6196.7018750000007</v>
      </c>
    </row>
    <row r="6" spans="1:11" ht="41.4" x14ac:dyDescent="0.3">
      <c r="A6" s="6" t="s">
        <v>45</v>
      </c>
      <c r="B6" s="6" t="s">
        <v>46</v>
      </c>
      <c r="C6" s="6" t="s">
        <v>55</v>
      </c>
      <c r="D6" s="6" t="s">
        <v>56</v>
      </c>
      <c r="E6" s="6" t="s">
        <v>57</v>
      </c>
      <c r="F6" s="6" t="s">
        <v>58</v>
      </c>
      <c r="G6" s="6" t="s">
        <v>59</v>
      </c>
      <c r="H6" s="6" t="s">
        <v>60</v>
      </c>
      <c r="I6" s="6" t="s">
        <v>61</v>
      </c>
      <c r="J6" s="6" t="s">
        <v>62</v>
      </c>
      <c r="K6" s="6" t="s">
        <v>51</v>
      </c>
    </row>
    <row r="7" spans="1:11" x14ac:dyDescent="0.3">
      <c r="A7" s="7">
        <v>0</v>
      </c>
      <c r="B7" s="7">
        <v>1</v>
      </c>
      <c r="C7" s="14">
        <v>0</v>
      </c>
      <c r="D7" s="14">
        <v>0</v>
      </c>
      <c r="E7" s="14">
        <v>0</v>
      </c>
      <c r="F7" s="14">
        <v>0</v>
      </c>
      <c r="G7" s="15">
        <f t="shared" ref="G7:G17" si="0">C7*$C$4</f>
        <v>0</v>
      </c>
      <c r="H7" s="15">
        <f t="shared" ref="H7:H17" si="1">D7*$D$4</f>
        <v>0</v>
      </c>
      <c r="I7" s="15">
        <f t="shared" ref="I7:I17" si="2">E7*$E$4</f>
        <v>0</v>
      </c>
      <c r="J7" s="15">
        <f t="shared" ref="J7:J17" si="3">F7*$F$4</f>
        <v>0</v>
      </c>
      <c r="K7" s="16">
        <f t="shared" ref="K7:K17" si="4">G7+H7+I7+J7</f>
        <v>0</v>
      </c>
    </row>
    <row r="8" spans="1:11" x14ac:dyDescent="0.3">
      <c r="A8" s="7">
        <v>0</v>
      </c>
      <c r="B8" s="7">
        <v>0.8</v>
      </c>
      <c r="C8" s="14">
        <v>0</v>
      </c>
      <c r="D8" s="14">
        <v>2.5999999999999999E-3</v>
      </c>
      <c r="E8" s="14">
        <v>5.0000000000000001E-4</v>
      </c>
      <c r="F8" s="14">
        <v>2.0000000000000001E-4</v>
      </c>
      <c r="G8" s="15">
        <f t="shared" si="0"/>
        <v>0</v>
      </c>
      <c r="H8" s="15">
        <f t="shared" si="1"/>
        <v>1.8254323750000003</v>
      </c>
      <c r="I8" s="15">
        <f t="shared" si="2"/>
        <v>4.2363462375000012</v>
      </c>
      <c r="J8" s="15">
        <f t="shared" si="3"/>
        <v>1.2393403750000003</v>
      </c>
      <c r="K8" s="16">
        <f t="shared" si="4"/>
        <v>7.3011189875000015</v>
      </c>
    </row>
    <row r="9" spans="1:11" x14ac:dyDescent="0.3">
      <c r="A9" s="7">
        <v>0</v>
      </c>
      <c r="B9" s="7">
        <v>0.6</v>
      </c>
      <c r="C9" s="14">
        <v>0</v>
      </c>
      <c r="D9" s="14">
        <v>2.7000000000000001E-3</v>
      </c>
      <c r="E9" s="14">
        <v>1.1000000000000001E-3</v>
      </c>
      <c r="F9" s="14">
        <v>6.9999999999999999E-4</v>
      </c>
      <c r="G9" s="15">
        <f t="shared" si="0"/>
        <v>0</v>
      </c>
      <c r="H9" s="15">
        <f t="shared" si="1"/>
        <v>1.8956413125000005</v>
      </c>
      <c r="I9" s="15">
        <f t="shared" si="2"/>
        <v>9.3199617225000022</v>
      </c>
      <c r="J9" s="15">
        <f t="shared" si="3"/>
        <v>4.3376913125000005</v>
      </c>
      <c r="K9" s="16">
        <f t="shared" si="4"/>
        <v>15.553294347500003</v>
      </c>
    </row>
    <row r="10" spans="1:11" x14ac:dyDescent="0.3">
      <c r="A10" s="7">
        <v>0</v>
      </c>
      <c r="B10" s="7">
        <v>0.4</v>
      </c>
      <c r="C10" s="14">
        <v>2.0000000000000001E-4</v>
      </c>
      <c r="D10" s="14">
        <v>2.5999999999999999E-3</v>
      </c>
      <c r="E10" s="14">
        <v>1.6000000000000001E-3</v>
      </c>
      <c r="F10" s="14">
        <v>1.4E-3</v>
      </c>
      <c r="G10" s="15">
        <f t="shared" si="0"/>
        <v>-0.87840538500000021</v>
      </c>
      <c r="H10" s="15">
        <f t="shared" si="1"/>
        <v>1.8254323750000003</v>
      </c>
      <c r="I10" s="15">
        <f t="shared" si="2"/>
        <v>13.556307960000003</v>
      </c>
      <c r="J10" s="15">
        <f t="shared" si="3"/>
        <v>8.675382625000001</v>
      </c>
      <c r="K10" s="16">
        <f t="shared" si="4"/>
        <v>23.178717575000004</v>
      </c>
    </row>
    <row r="11" spans="1:11" x14ac:dyDescent="0.3">
      <c r="A11" s="7">
        <v>0</v>
      </c>
      <c r="B11" s="7">
        <v>0.2</v>
      </c>
      <c r="C11" s="14">
        <v>5.9999999999999995E-4</v>
      </c>
      <c r="D11" s="14">
        <v>2E-3</v>
      </c>
      <c r="E11" s="14">
        <v>1.6000000000000001E-3</v>
      </c>
      <c r="F11" s="14">
        <v>1.5E-3</v>
      </c>
      <c r="G11" s="15">
        <f t="shared" si="0"/>
        <v>-2.6352161550000002</v>
      </c>
      <c r="H11" s="15">
        <f t="shared" si="1"/>
        <v>1.4041787500000003</v>
      </c>
      <c r="I11" s="15">
        <f t="shared" si="2"/>
        <v>13.556307960000003</v>
      </c>
      <c r="J11" s="15">
        <f t="shared" si="3"/>
        <v>9.2950528125000016</v>
      </c>
      <c r="K11" s="16">
        <f t="shared" si="4"/>
        <v>21.620323367500006</v>
      </c>
    </row>
    <row r="12" spans="1:11" x14ac:dyDescent="0.3">
      <c r="A12" s="7">
        <v>0</v>
      </c>
      <c r="B12" s="7">
        <v>0</v>
      </c>
      <c r="C12" s="14">
        <v>0</v>
      </c>
      <c r="D12" s="14">
        <v>0</v>
      </c>
      <c r="E12" s="14">
        <v>0</v>
      </c>
      <c r="F12" s="14">
        <v>0</v>
      </c>
      <c r="G12" s="15">
        <f t="shared" si="0"/>
        <v>0</v>
      </c>
      <c r="H12" s="15">
        <f t="shared" si="1"/>
        <v>0</v>
      </c>
      <c r="I12" s="15">
        <f t="shared" si="2"/>
        <v>0</v>
      </c>
      <c r="J12" s="15">
        <f t="shared" si="3"/>
        <v>0</v>
      </c>
      <c r="K12" s="16">
        <f t="shared" si="4"/>
        <v>0</v>
      </c>
    </row>
    <row r="13" spans="1:11" x14ac:dyDescent="0.3">
      <c r="A13" s="7">
        <v>0.2</v>
      </c>
      <c r="B13" s="7">
        <v>0</v>
      </c>
      <c r="C13" s="14">
        <v>1.1000000000000001E-3</v>
      </c>
      <c r="D13" s="14">
        <v>1.5E-3</v>
      </c>
      <c r="E13" s="14">
        <v>1.4E-3</v>
      </c>
      <c r="F13" s="14">
        <v>1.4E-3</v>
      </c>
      <c r="G13" s="15">
        <f t="shared" si="0"/>
        <v>-4.8312296175000018</v>
      </c>
      <c r="H13" s="15">
        <f t="shared" si="1"/>
        <v>1.0531340625000003</v>
      </c>
      <c r="I13" s="15">
        <f t="shared" si="2"/>
        <v>11.861769465000002</v>
      </c>
      <c r="J13" s="15">
        <f t="shared" si="3"/>
        <v>8.675382625000001</v>
      </c>
      <c r="K13" s="16">
        <f t="shared" si="4"/>
        <v>16.759056534999999</v>
      </c>
    </row>
    <row r="14" spans="1:11" x14ac:dyDescent="0.3">
      <c r="A14" s="7">
        <v>0.4</v>
      </c>
      <c r="B14" s="7">
        <v>0</v>
      </c>
      <c r="C14" s="14">
        <v>2.5000000000000001E-3</v>
      </c>
      <c r="D14" s="14">
        <v>4.1000000000000003E-3</v>
      </c>
      <c r="E14" s="14">
        <v>3.5999999999999999E-3</v>
      </c>
      <c r="F14" s="14">
        <v>3.5999999999999999E-3</v>
      </c>
      <c r="G14" s="15">
        <f t="shared" si="0"/>
        <v>-10.980067312500003</v>
      </c>
      <c r="H14" s="15">
        <f t="shared" si="1"/>
        <v>2.8785664375000009</v>
      </c>
      <c r="I14" s="15">
        <f t="shared" si="2"/>
        <v>30.501692910000006</v>
      </c>
      <c r="J14" s="15">
        <f t="shared" si="3"/>
        <v>22.308126750000003</v>
      </c>
      <c r="K14" s="16">
        <f t="shared" si="4"/>
        <v>44.708318785000003</v>
      </c>
    </row>
    <row r="15" spans="1:11" x14ac:dyDescent="0.3">
      <c r="A15" s="7">
        <v>0.6</v>
      </c>
      <c r="B15" s="7">
        <v>0</v>
      </c>
      <c r="C15" s="14">
        <v>3.5999999999999999E-3</v>
      </c>
      <c r="D15" s="14">
        <v>6.6E-3</v>
      </c>
      <c r="E15" s="14">
        <v>5.5999999999999999E-3</v>
      </c>
      <c r="F15" s="14">
        <v>5.4999999999999997E-3</v>
      </c>
      <c r="G15" s="15">
        <f t="shared" si="0"/>
        <v>-15.811296930000003</v>
      </c>
      <c r="H15" s="15">
        <f t="shared" si="1"/>
        <v>4.6337898750000006</v>
      </c>
      <c r="I15" s="15">
        <f t="shared" si="2"/>
        <v>47.447077860000007</v>
      </c>
      <c r="J15" s="15">
        <f t="shared" si="3"/>
        <v>34.081860312499998</v>
      </c>
      <c r="K15" s="16">
        <f t="shared" si="4"/>
        <v>70.351431117499999</v>
      </c>
    </row>
    <row r="16" spans="1:11" x14ac:dyDescent="0.3">
      <c r="A16" s="7">
        <v>0.8</v>
      </c>
      <c r="B16" s="7">
        <v>0</v>
      </c>
      <c r="C16" s="14">
        <v>4.3E-3</v>
      </c>
      <c r="D16" s="14">
        <v>8.2000000000000007E-3</v>
      </c>
      <c r="E16" s="14">
        <v>6.8999999999999999E-3</v>
      </c>
      <c r="F16" s="14">
        <v>6.7999999999999996E-3</v>
      </c>
      <c r="G16" s="15">
        <f t="shared" si="0"/>
        <v>-18.885715777500003</v>
      </c>
      <c r="H16" s="15">
        <f t="shared" si="1"/>
        <v>5.7571328750000017</v>
      </c>
      <c r="I16" s="15">
        <f t="shared" si="2"/>
        <v>58.461578077500008</v>
      </c>
      <c r="J16" s="15">
        <f t="shared" si="3"/>
        <v>42.137572750000004</v>
      </c>
      <c r="K16" s="16">
        <f t="shared" si="4"/>
        <v>87.470567925000012</v>
      </c>
    </row>
    <row r="17" spans="1:11" x14ac:dyDescent="0.3">
      <c r="A17" s="7">
        <v>1</v>
      </c>
      <c r="B17" s="7">
        <v>0</v>
      </c>
      <c r="C17" s="14">
        <v>4.5999999999999999E-3</v>
      </c>
      <c r="D17" s="14">
        <v>8.8000000000000005E-3</v>
      </c>
      <c r="E17" s="14">
        <v>7.4000000000000003E-3</v>
      </c>
      <c r="F17" s="14">
        <v>7.1999999999999998E-3</v>
      </c>
      <c r="G17" s="15">
        <f t="shared" si="0"/>
        <v>-20.203323855000004</v>
      </c>
      <c r="H17" s="15">
        <f t="shared" si="1"/>
        <v>6.1783865000000011</v>
      </c>
      <c r="I17" s="15">
        <f t="shared" si="2"/>
        <v>62.697924315000016</v>
      </c>
      <c r="J17" s="15">
        <f t="shared" si="3"/>
        <v>44.616253500000006</v>
      </c>
      <c r="K17" s="16">
        <f t="shared" si="4"/>
        <v>93.28924046000003</v>
      </c>
    </row>
    <row r="19" spans="1:11" ht="27.75" customHeight="1" x14ac:dyDescent="0.3">
      <c r="A19" s="1" t="s">
        <v>63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">
    <mergeCell ref="A1:K1"/>
    <mergeCell ref="A3:B3"/>
    <mergeCell ref="A19:K1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Loads</vt:lpstr>
      <vt:lpstr>Mx Heel</vt:lpstr>
      <vt:lpstr>My Heel</vt:lpstr>
      <vt:lpstr>Mx Wall</vt:lpstr>
      <vt:lpstr>My Wall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Dibyendu Singha</cp:lastModifiedBy>
  <cp:revision>0</cp:revision>
  <dcterms:created xsi:type="dcterms:W3CDTF">2026-09-03T06:20:59Z</dcterms:created>
  <dcterms:modified xsi:type="dcterms:W3CDTF">2026-09-03T06:26:33Z</dcterms:modified>
  <dc:language>en-US</dc:language>
</cp:coreProperties>
</file>